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21\Desktop\"/>
    </mc:Choice>
  </mc:AlternateContent>
  <bookViews>
    <workbookView xWindow="0" yWindow="0" windowWidth="28800" windowHeight="12495"/>
  </bookViews>
  <sheets>
    <sheet name="datos 1" sheetId="1" r:id="rId1"/>
    <sheet name="esquemas condiciones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27" i="1" l="1"/>
  <c r="E26" i="1"/>
  <c r="E25" i="1"/>
  <c r="E24" i="1"/>
  <c r="E23" i="1" l="1"/>
  <c r="E17" i="1"/>
  <c r="E8" i="1" l="1"/>
  <c r="H8" i="1" s="1"/>
  <c r="E9" i="1"/>
  <c r="H9" i="1" s="1"/>
  <c r="E10" i="1"/>
  <c r="H10" i="1" s="1"/>
  <c r="E11" i="1"/>
  <c r="F11" i="1" s="1"/>
  <c r="I11" i="1" s="1"/>
  <c r="L11" i="1" s="1"/>
  <c r="E12" i="1"/>
  <c r="H12" i="1" s="1"/>
  <c r="E13" i="1"/>
  <c r="H13" i="1" s="1"/>
  <c r="E14" i="1"/>
  <c r="H14" i="1" s="1"/>
  <c r="E7" i="1"/>
  <c r="J4" i="1"/>
  <c r="H7" i="1" l="1"/>
  <c r="G11" i="1"/>
  <c r="H11" i="1"/>
  <c r="E22" i="1" s="1"/>
  <c r="F10" i="1"/>
  <c r="I10" i="1" s="1"/>
  <c r="L10" i="1" s="1"/>
  <c r="F8" i="1"/>
  <c r="F7" i="1"/>
  <c r="G7" i="1"/>
  <c r="F14" i="1"/>
  <c r="I14" i="1" s="1"/>
  <c r="L14" i="1" s="1"/>
  <c r="G14" i="1"/>
  <c r="J14" i="1" s="1"/>
  <c r="K14" i="1" s="1"/>
  <c r="F13" i="1"/>
  <c r="I13" i="1" s="1"/>
  <c r="L13" i="1" s="1"/>
  <c r="G13" i="1"/>
  <c r="J13" i="1" s="1"/>
  <c r="K13" i="1" s="1"/>
  <c r="F12" i="1"/>
  <c r="I12" i="1" s="1"/>
  <c r="L12" i="1" s="1"/>
  <c r="F9" i="1"/>
  <c r="I9" i="1" s="1"/>
  <c r="L9" i="1" s="1"/>
  <c r="I7" i="1" l="1"/>
  <c r="L7" i="1" s="1"/>
  <c r="E18" i="1"/>
  <c r="J7" i="1"/>
  <c r="G10" i="1"/>
  <c r="J10" i="1" s="1"/>
  <c r="K10" i="1" s="1"/>
  <c r="G12" i="1"/>
  <c r="J12" i="1" s="1"/>
  <c r="K12" i="1" s="1"/>
  <c r="G9" i="1"/>
  <c r="J9" i="1" s="1"/>
  <c r="K9" i="1" s="1"/>
  <c r="E19" i="1"/>
  <c r="I8" i="1"/>
  <c r="L8" i="1" s="1"/>
  <c r="G8" i="1"/>
  <c r="J8" i="1" s="1"/>
  <c r="K8" i="1" s="1"/>
  <c r="J11" i="1"/>
  <c r="K11" i="1" s="1"/>
  <c r="K7" i="1" l="1"/>
  <c r="E20" i="1"/>
  <c r="E16" i="1"/>
  <c r="E21" i="1"/>
</calcChain>
</file>

<file path=xl/sharedStrings.xml><?xml version="1.0" encoding="utf-8"?>
<sst xmlns="http://schemas.openxmlformats.org/spreadsheetml/2006/main" count="100" uniqueCount="84">
  <si>
    <t>REFERENCIA</t>
  </si>
  <si>
    <t>ARTICULOS</t>
  </si>
  <si>
    <t>UBICACIÓN</t>
  </si>
  <si>
    <t>INVENTARIO</t>
  </si>
  <si>
    <t>INICIAL</t>
  </si>
  <si>
    <t>ENTRADAS</t>
  </si>
  <si>
    <t>SALIDAS</t>
  </si>
  <si>
    <t>PARCIAL</t>
  </si>
  <si>
    <t>DEVOLUCIONES</t>
  </si>
  <si>
    <t>FINAL</t>
  </si>
  <si>
    <t>RESULTADOS</t>
  </si>
  <si>
    <t>OBTENIDOS</t>
  </si>
  <si>
    <t>OBSERVACION EN</t>
  </si>
  <si>
    <t>DEVOLUCION SALIDAS</t>
  </si>
  <si>
    <t>DESCRIPCION DE LA MERCANCIA</t>
  </si>
  <si>
    <t>AZ-101</t>
  </si>
  <si>
    <t>EY-901</t>
  </si>
  <si>
    <t>OK-401</t>
  </si>
  <si>
    <t>IT-501</t>
  </si>
  <si>
    <t>AZ-801</t>
  </si>
  <si>
    <t>IT-201</t>
  </si>
  <si>
    <t>AW-601</t>
  </si>
  <si>
    <t>OK-301</t>
  </si>
  <si>
    <t>ESTUFA A GAS</t>
  </si>
  <si>
    <t>NEVERA 9 PIES</t>
  </si>
  <si>
    <t>LAVADORA 18 LIBRAS</t>
  </si>
  <si>
    <t>BATIDORA OSTER</t>
  </si>
  <si>
    <t>HORNO MICROONDAS</t>
  </si>
  <si>
    <t>LICUADORA OSTER</t>
  </si>
  <si>
    <t>OLLA ARROCERA</t>
  </si>
  <si>
    <t>PLANCHA UNIVERSAL</t>
  </si>
  <si>
    <t>BODEGA</t>
  </si>
  <si>
    <t>ALMACEN</t>
  </si>
  <si>
    <t>VITRINA</t>
  </si>
  <si>
    <t>TOTAL INVENTARIO FINAL</t>
  </si>
  <si>
    <t>DEPARTAMENTO DE INVENTARIOS</t>
  </si>
  <si>
    <t>INFORME MENSUAL DE MERCANCIAS</t>
  </si>
  <si>
    <t>REALIZADO POR:</t>
  </si>
  <si>
    <t>FECHA DE REALIZACION:</t>
  </si>
  <si>
    <t>ELECTRODOMESTICOS LA GARANTIA LTDA.</t>
  </si>
  <si>
    <t>INVENTARIO DE MERCANCIA</t>
  </si>
  <si>
    <t>es aplicar el porcentaje (75%) al inventario inicial</t>
  </si>
  <si>
    <t>INVENTARIO PARCIAL</t>
  </si>
  <si>
    <t>es igual al inventario inicial más las entredas menos las salidas</t>
  </si>
  <si>
    <t>DEVOLUCION EN ENTRADAS</t>
  </si>
  <si>
    <t>DEVOLUCION EN SALIDAS</t>
  </si>
  <si>
    <t>Si las entradas son &gt;=50 la devolución en entrada es igual al 18% de las entrada, de lo contrario sera el 14% de las entradas</t>
  </si>
  <si>
    <t>Si la salida el &gt;25 la devolución en salidas sera igual al 12% de las salidas, de lo contrario sera el 9% de las salidas</t>
  </si>
  <si>
    <t>INVENTARIO FINAL</t>
  </si>
  <si>
    <t>Es igual al inventario parcial menos la devolución en entradas más la devolución en salidas</t>
  </si>
  <si>
    <t>RESULTADOS OBTENIDOS</t>
  </si>
  <si>
    <t>Si el inventario final es menor a 80 debe salir un mensaje que diga BUENA DEMANDA, de lo contrario debe salir un mensaje que diga MALA DEMANDA</t>
  </si>
  <si>
    <t>OBSEVACIÓN EN DEVOLUCION EN SALIDAS</t>
  </si>
  <si>
    <t>Si la devolución en salidas es mayor a 3, debe salir un mensaje que diga ANALIZAR DEVOLUCIÓN, de lo contrario debe salir un mensaje que diga DEVOLUCION NORMAL</t>
  </si>
  <si>
    <t>NOTA</t>
  </si>
  <si>
    <t>Para hallar los cálculos de la parte inferior utilice las funciones vistas en clase según sea el caso</t>
  </si>
  <si>
    <t>TODOS LOS CALCULOS SE DEBEN HACER CON FORMULAS INDIRECTAS.</t>
  </si>
  <si>
    <t>PROMEDIO DE INVENTARIO INICIAL</t>
  </si>
  <si>
    <t>SALIDA MÁXIMA</t>
  </si>
  <si>
    <t>DEVOLUCIÓN MÍNIMA</t>
  </si>
  <si>
    <t>TOTAL INVENTARIO INICIAL Y FINAL</t>
  </si>
  <si>
    <t>PROMEDIO DE SALIDAS Y DEVOLUCIÓN EN SALIDAS</t>
  </si>
  <si>
    <t>MAXIMO DE DEVOLUCIÓN ENNTRADAS Y ENTRADAS</t>
  </si>
  <si>
    <t>CANTIDAD DE PRODUCTOS</t>
  </si>
  <si>
    <t>Para resolver los calculos necesarios en la planilla tenga en cuenta la siguiente informació:</t>
  </si>
  <si>
    <t>ORGANIZAR LA PLANILLA PARA IMPRIMIRLA Y DEBE QUEDAR EN UNA SOLA HOJA</t>
  </si>
  <si>
    <t>Al inventario inicial + las entradas por el porcentaje repectivo (35%)</t>
  </si>
  <si>
    <t>Esquemas de Condiciones Si</t>
  </si>
  <si>
    <t>E7</t>
  </si>
  <si>
    <t>ENTRADAS *14%</t>
  </si>
  <si>
    <t>F7</t>
  </si>
  <si>
    <t>Salidas*9%</t>
  </si>
  <si>
    <t>salidas *12%</t>
  </si>
  <si>
    <t>ENTRADAS *18%</t>
  </si>
  <si>
    <t>Buena Demanda</t>
  </si>
  <si>
    <t>Mala Demanda</t>
  </si>
  <si>
    <t>J7</t>
  </si>
  <si>
    <t>I7</t>
  </si>
  <si>
    <t>Analizar Devolucion</t>
  </si>
  <si>
    <t>Devolucion Normal</t>
  </si>
  <si>
    <t>CANTIDAD DE PRODUCTOS EN EL ALMACEN</t>
  </si>
  <si>
    <t>CANTIDAD DE PRODUCTOS CON BUENA DEMANDA</t>
  </si>
  <si>
    <t>TOTAL DE INVENTARIO INICIAL EN VITRINA</t>
  </si>
  <si>
    <t>TOTAL DE ENTRADAS A LA BODEGA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</si>
</sst>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family val="2"/>
    </font>
    <font>
      <sz val="8"/>
      <name val="Calibri"/>
      <family val="2"/>
    </font>
    <font>
      <b/>
      <sz val="28"/>
      <color indexed="18"/>
      <name val="Calibri"/>
      <family val="2"/>
    </font>
    <font>
      <sz val="10"/>
      <color indexed="18"/>
      <name val="Calibri"/>
      <family val="2"/>
    </font>
    <font>
      <b/>
      <sz val="10"/>
      <color indexed="18"/>
      <name val="Calibri"/>
      <family val="2"/>
    </font>
    <font>
      <sz val="10"/>
      <color indexed="18"/>
      <name val="Arial"/>
      <family val="2"/>
    </font>
    <font>
      <b/>
      <sz val="9"/>
      <color indexed="18"/>
      <name val="Arial"/>
      <family val="2"/>
    </font>
    <font>
      <sz val="9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64"/>
      </left>
      <right/>
      <top style="medium">
        <color indexed="18"/>
      </top>
      <bottom/>
      <diagonal/>
    </border>
    <border>
      <left/>
      <right style="thin">
        <color indexed="64"/>
      </right>
      <top style="medium">
        <color indexed="18"/>
      </top>
      <bottom/>
      <diagonal/>
    </border>
    <border>
      <left style="thin">
        <color indexed="64"/>
      </left>
      <right style="medium">
        <color indexed="64"/>
      </right>
      <top style="medium">
        <color indexed="1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5" fillId="0" borderId="0" xfId="0" applyFont="1"/>
    <xf numFmtId="9" fontId="0" fillId="0" borderId="0" xfId="0" applyNumberFormat="1" applyAlignment="1">
      <alignment horizontal="center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7" fillId="0" borderId="0" xfId="0" applyFont="1"/>
    <xf numFmtId="0" fontId="6" fillId="2" borderId="6" xfId="0" applyFont="1" applyFill="1" applyBorder="1"/>
    <xf numFmtId="0" fontId="6" fillId="2" borderId="7" xfId="0" applyFont="1" applyFill="1" applyBorder="1"/>
    <xf numFmtId="14" fontId="6" fillId="2" borderId="6" xfId="0" applyNumberFormat="1" applyFont="1" applyFill="1" applyBorder="1"/>
    <xf numFmtId="0" fontId="6" fillId="2" borderId="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9" fontId="6" fillId="2" borderId="9" xfId="0" applyNumberFormat="1" applyFont="1" applyFill="1" applyBorder="1" applyAlignment="1">
      <alignment horizontal="center"/>
    </xf>
    <xf numFmtId="0" fontId="7" fillId="2" borderId="10" xfId="0" applyFont="1" applyFill="1" applyBorder="1"/>
    <xf numFmtId="3" fontId="7" fillId="2" borderId="10" xfId="0" applyNumberFormat="1" applyFont="1" applyFill="1" applyBorder="1"/>
    <xf numFmtId="0" fontId="7" fillId="2" borderId="11" xfId="0" applyFont="1" applyFill="1" applyBorder="1"/>
    <xf numFmtId="3" fontId="7" fillId="2" borderId="11" xfId="0" applyNumberFormat="1" applyFont="1" applyFill="1" applyBorder="1"/>
    <xf numFmtId="0" fontId="7" fillId="2" borderId="12" xfId="0" applyFont="1" applyFill="1" applyBorder="1"/>
    <xf numFmtId="3" fontId="7" fillId="2" borderId="12" xfId="0" applyNumberFormat="1" applyFont="1" applyFill="1" applyBorder="1"/>
    <xf numFmtId="0" fontId="7" fillId="2" borderId="0" xfId="0" applyFont="1" applyFill="1" applyBorder="1"/>
    <xf numFmtId="3" fontId="7" fillId="2" borderId="0" xfId="0" applyNumberFormat="1" applyFont="1" applyFill="1" applyBorder="1"/>
    <xf numFmtId="0" fontId="6" fillId="2" borderId="13" xfId="0" applyFont="1" applyFill="1" applyBorder="1"/>
    <xf numFmtId="0" fontId="7" fillId="2" borderId="14" xfId="0" applyFont="1" applyFill="1" applyBorder="1"/>
    <xf numFmtId="0" fontId="7" fillId="2" borderId="2" xfId="0" applyFont="1" applyFill="1" applyBorder="1"/>
    <xf numFmtId="0" fontId="7" fillId="2" borderId="4" xfId="0" applyFont="1" applyFill="1" applyBorder="1"/>
    <xf numFmtId="0" fontId="7" fillId="2" borderId="3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6" fillId="2" borderId="14" xfId="0" applyFont="1" applyFill="1" applyBorder="1"/>
    <xf numFmtId="0" fontId="7" fillId="2" borderId="16" xfId="0" applyFont="1" applyFill="1" applyBorder="1"/>
    <xf numFmtId="0" fontId="7" fillId="2" borderId="17" xfId="0" applyFont="1" applyFill="1" applyBorder="1"/>
    <xf numFmtId="0" fontId="6" fillId="0" borderId="0" xfId="0" applyFont="1" applyFill="1" applyBorder="1"/>
    <xf numFmtId="0" fontId="6" fillId="0" borderId="0" xfId="0" applyFont="1"/>
    <xf numFmtId="0" fontId="7" fillId="0" borderId="0" xfId="0" applyFont="1" applyFill="1" applyBorder="1"/>
    <xf numFmtId="0" fontId="6" fillId="0" borderId="0" xfId="0" applyFont="1" applyFill="1" applyBorder="1" applyAlignment="1">
      <alignment wrapText="1"/>
    </xf>
    <xf numFmtId="1" fontId="6" fillId="2" borderId="5" xfId="0" applyNumberFormat="1" applyFont="1" applyFill="1" applyBorder="1"/>
    <xf numFmtId="1" fontId="7" fillId="2" borderId="5" xfId="0" applyNumberFormat="1" applyFont="1" applyFill="1" applyBorder="1"/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7" fillId="0" borderId="0" xfId="0" applyFont="1" applyFill="1"/>
    <xf numFmtId="0" fontId="7" fillId="0" borderId="19" xfId="0" applyFont="1" applyFill="1" applyBorder="1"/>
    <xf numFmtId="0" fontId="6" fillId="0" borderId="20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left"/>
    </xf>
    <xf numFmtId="0" fontId="6" fillId="0" borderId="22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23" xfId="0" applyFont="1" applyFill="1" applyBorder="1" applyAlignment="1">
      <alignment horizontal="left"/>
    </xf>
    <xf numFmtId="1" fontId="7" fillId="0" borderId="24" xfId="0" applyNumberFormat="1" applyFont="1" applyFill="1" applyBorder="1"/>
    <xf numFmtId="0" fontId="6" fillId="0" borderId="25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26" xfId="0" applyFont="1" applyFill="1" applyBorder="1" applyAlignment="1">
      <alignment horizontal="left"/>
    </xf>
    <xf numFmtId="1" fontId="7" fillId="0" borderId="27" xfId="0" applyNumberFormat="1" applyFont="1" applyFill="1" applyBorder="1"/>
    <xf numFmtId="3" fontId="7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2</xdr:row>
      <xdr:rowOff>161924</xdr:rowOff>
    </xdr:from>
    <xdr:to>
      <xdr:col>3</xdr:col>
      <xdr:colOff>390525</xdr:colOff>
      <xdr:row>14</xdr:row>
      <xdr:rowOff>133350</xdr:rowOff>
    </xdr:to>
    <xdr:sp macro="" textlink="">
      <xdr:nvSpPr>
        <xdr:cNvPr id="2" name="Combinar 1"/>
        <xdr:cNvSpPr/>
      </xdr:nvSpPr>
      <xdr:spPr>
        <a:xfrm>
          <a:off x="514350" y="485774"/>
          <a:ext cx="2162175" cy="1914526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Las Entradas son &gt;=50</a:t>
          </a:r>
        </a:p>
      </xdr:txBody>
    </xdr:sp>
    <xdr:clientData/>
  </xdr:twoCellAnchor>
  <xdr:twoCellAnchor>
    <xdr:from>
      <xdr:col>0</xdr:col>
      <xdr:colOff>504825</xdr:colOff>
      <xdr:row>2</xdr:row>
      <xdr:rowOff>152400</xdr:rowOff>
    </xdr:from>
    <xdr:to>
      <xdr:col>0</xdr:col>
      <xdr:colOff>504825</xdr:colOff>
      <xdr:row>16</xdr:row>
      <xdr:rowOff>19050</xdr:rowOff>
    </xdr:to>
    <xdr:cxnSp macro="">
      <xdr:nvCxnSpPr>
        <xdr:cNvPr id="4" name="Conector recto de flecha 3"/>
        <xdr:cNvCxnSpPr/>
      </xdr:nvCxnSpPr>
      <xdr:spPr>
        <a:xfrm>
          <a:off x="504825" y="476250"/>
          <a:ext cx="0" cy="213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333375</xdr:colOff>
      <xdr:row>3</xdr:row>
      <xdr:rowOff>85725</xdr:rowOff>
    </xdr:from>
    <xdr:to>
      <xdr:col>3</xdr:col>
      <xdr:colOff>400050</xdr:colOff>
      <xdr:row>16</xdr:row>
      <xdr:rowOff>28575</xdr:rowOff>
    </xdr:to>
    <xdr:cxnSp macro="">
      <xdr:nvCxnSpPr>
        <xdr:cNvPr id="8" name="Conector recto de flecha 7"/>
        <xdr:cNvCxnSpPr/>
      </xdr:nvCxnSpPr>
      <xdr:spPr>
        <a:xfrm flipH="1">
          <a:off x="2619375" y="571500"/>
          <a:ext cx="66675" cy="2047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0</xdr:row>
      <xdr:rowOff>142875</xdr:rowOff>
    </xdr:from>
    <xdr:to>
      <xdr:col>3</xdr:col>
      <xdr:colOff>285750</xdr:colOff>
      <xdr:row>3</xdr:row>
      <xdr:rowOff>76200</xdr:rowOff>
    </xdr:to>
    <xdr:cxnSp macro="">
      <xdr:nvCxnSpPr>
        <xdr:cNvPr id="11" name="Conector recto de flecha 10"/>
        <xdr:cNvCxnSpPr/>
      </xdr:nvCxnSpPr>
      <xdr:spPr>
        <a:xfrm flipV="1">
          <a:off x="1905000" y="142875"/>
          <a:ext cx="666750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514350</xdr:colOff>
      <xdr:row>23</xdr:row>
      <xdr:rowOff>123824</xdr:rowOff>
    </xdr:from>
    <xdr:to>
      <xdr:col>3</xdr:col>
      <xdr:colOff>390525</xdr:colOff>
      <xdr:row>35</xdr:row>
      <xdr:rowOff>95250</xdr:rowOff>
    </xdr:to>
    <xdr:sp macro="" textlink="">
      <xdr:nvSpPr>
        <xdr:cNvPr id="6" name="Combinar 5"/>
        <xdr:cNvSpPr/>
      </xdr:nvSpPr>
      <xdr:spPr>
        <a:xfrm>
          <a:off x="514350" y="3848099"/>
          <a:ext cx="2162175" cy="1914526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Las salidas</a:t>
          </a:r>
          <a:r>
            <a:rPr lang="es-ES" sz="1100" baseline="0"/>
            <a:t> son &gt;25</a:t>
          </a:r>
          <a:endParaRPr lang="es-ES" sz="1100"/>
        </a:p>
      </xdr:txBody>
    </xdr:sp>
    <xdr:clientData/>
  </xdr:twoCellAnchor>
  <xdr:twoCellAnchor>
    <xdr:from>
      <xdr:col>0</xdr:col>
      <xdr:colOff>504825</xdr:colOff>
      <xdr:row>23</xdr:row>
      <xdr:rowOff>152400</xdr:rowOff>
    </xdr:from>
    <xdr:to>
      <xdr:col>0</xdr:col>
      <xdr:colOff>504825</xdr:colOff>
      <xdr:row>37</xdr:row>
      <xdr:rowOff>19050</xdr:rowOff>
    </xdr:to>
    <xdr:cxnSp macro="">
      <xdr:nvCxnSpPr>
        <xdr:cNvPr id="7" name="Conector recto de flecha 6"/>
        <xdr:cNvCxnSpPr/>
      </xdr:nvCxnSpPr>
      <xdr:spPr>
        <a:xfrm>
          <a:off x="504825" y="476250"/>
          <a:ext cx="0" cy="213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333375</xdr:colOff>
      <xdr:row>24</xdr:row>
      <xdr:rowOff>85725</xdr:rowOff>
    </xdr:from>
    <xdr:to>
      <xdr:col>3</xdr:col>
      <xdr:colOff>400050</xdr:colOff>
      <xdr:row>37</xdr:row>
      <xdr:rowOff>28575</xdr:rowOff>
    </xdr:to>
    <xdr:cxnSp macro="">
      <xdr:nvCxnSpPr>
        <xdr:cNvPr id="9" name="Conector recto de flecha 8"/>
        <xdr:cNvCxnSpPr/>
      </xdr:nvCxnSpPr>
      <xdr:spPr>
        <a:xfrm flipH="1">
          <a:off x="2619375" y="571500"/>
          <a:ext cx="66675" cy="2047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21</xdr:row>
      <xdr:rowOff>142875</xdr:rowOff>
    </xdr:from>
    <xdr:to>
      <xdr:col>3</xdr:col>
      <xdr:colOff>285750</xdr:colOff>
      <xdr:row>24</xdr:row>
      <xdr:rowOff>76200</xdr:rowOff>
    </xdr:to>
    <xdr:cxnSp macro="">
      <xdr:nvCxnSpPr>
        <xdr:cNvPr id="10" name="Conector recto de flecha 9"/>
        <xdr:cNvCxnSpPr/>
      </xdr:nvCxnSpPr>
      <xdr:spPr>
        <a:xfrm flipV="1">
          <a:off x="1905000" y="142875"/>
          <a:ext cx="666750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514350</xdr:colOff>
      <xdr:row>43</xdr:row>
      <xdr:rowOff>123824</xdr:rowOff>
    </xdr:from>
    <xdr:to>
      <xdr:col>3</xdr:col>
      <xdr:colOff>390525</xdr:colOff>
      <xdr:row>55</xdr:row>
      <xdr:rowOff>95250</xdr:rowOff>
    </xdr:to>
    <xdr:sp macro="" textlink="">
      <xdr:nvSpPr>
        <xdr:cNvPr id="12" name="Combinar 11"/>
        <xdr:cNvSpPr/>
      </xdr:nvSpPr>
      <xdr:spPr>
        <a:xfrm>
          <a:off x="514350" y="3848099"/>
          <a:ext cx="2162175" cy="1914526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</a:t>
          </a:r>
          <a:r>
            <a:rPr lang="es-ES" sz="1100" baseline="0"/>
            <a:t> El Inventario Final es &lt;80</a:t>
          </a:r>
          <a:endParaRPr lang="es-ES" sz="1100"/>
        </a:p>
      </xdr:txBody>
    </xdr:sp>
    <xdr:clientData/>
  </xdr:twoCellAnchor>
  <xdr:twoCellAnchor>
    <xdr:from>
      <xdr:col>0</xdr:col>
      <xdr:colOff>504825</xdr:colOff>
      <xdr:row>43</xdr:row>
      <xdr:rowOff>152400</xdr:rowOff>
    </xdr:from>
    <xdr:to>
      <xdr:col>0</xdr:col>
      <xdr:colOff>504825</xdr:colOff>
      <xdr:row>57</xdr:row>
      <xdr:rowOff>19050</xdr:rowOff>
    </xdr:to>
    <xdr:cxnSp macro="">
      <xdr:nvCxnSpPr>
        <xdr:cNvPr id="13" name="Conector recto de flecha 12"/>
        <xdr:cNvCxnSpPr/>
      </xdr:nvCxnSpPr>
      <xdr:spPr>
        <a:xfrm>
          <a:off x="504825" y="3876675"/>
          <a:ext cx="0" cy="213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333375</xdr:colOff>
      <xdr:row>44</xdr:row>
      <xdr:rowOff>85725</xdr:rowOff>
    </xdr:from>
    <xdr:to>
      <xdr:col>3</xdr:col>
      <xdr:colOff>400050</xdr:colOff>
      <xdr:row>57</xdr:row>
      <xdr:rowOff>28575</xdr:rowOff>
    </xdr:to>
    <xdr:cxnSp macro="">
      <xdr:nvCxnSpPr>
        <xdr:cNvPr id="14" name="Conector recto de flecha 13"/>
        <xdr:cNvCxnSpPr/>
      </xdr:nvCxnSpPr>
      <xdr:spPr>
        <a:xfrm flipH="1">
          <a:off x="2619375" y="3971925"/>
          <a:ext cx="66675" cy="2047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41</xdr:row>
      <xdr:rowOff>142875</xdr:rowOff>
    </xdr:from>
    <xdr:to>
      <xdr:col>3</xdr:col>
      <xdr:colOff>285750</xdr:colOff>
      <xdr:row>44</xdr:row>
      <xdr:rowOff>76200</xdr:rowOff>
    </xdr:to>
    <xdr:cxnSp macro="">
      <xdr:nvCxnSpPr>
        <xdr:cNvPr id="15" name="Conector recto de flecha 14"/>
        <xdr:cNvCxnSpPr/>
      </xdr:nvCxnSpPr>
      <xdr:spPr>
        <a:xfrm flipV="1">
          <a:off x="1905000" y="3543300"/>
          <a:ext cx="666750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514350</xdr:colOff>
      <xdr:row>63</xdr:row>
      <xdr:rowOff>123824</xdr:rowOff>
    </xdr:from>
    <xdr:to>
      <xdr:col>3</xdr:col>
      <xdr:colOff>390525</xdr:colOff>
      <xdr:row>75</xdr:row>
      <xdr:rowOff>95250</xdr:rowOff>
    </xdr:to>
    <xdr:sp macro="" textlink="">
      <xdr:nvSpPr>
        <xdr:cNvPr id="16" name="Combinar 15"/>
        <xdr:cNvSpPr/>
      </xdr:nvSpPr>
      <xdr:spPr>
        <a:xfrm>
          <a:off x="514350" y="7086599"/>
          <a:ext cx="2162175" cy="1914526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</a:t>
          </a:r>
          <a:r>
            <a:rPr lang="es-ES" sz="1100" baseline="0"/>
            <a:t> la devolucion en salidas en mayor a 3</a:t>
          </a:r>
        </a:p>
        <a:p>
          <a:pPr algn="l"/>
          <a:endParaRPr lang="es-ES" sz="1100"/>
        </a:p>
      </xdr:txBody>
    </xdr:sp>
    <xdr:clientData/>
  </xdr:twoCellAnchor>
  <xdr:twoCellAnchor>
    <xdr:from>
      <xdr:col>0</xdr:col>
      <xdr:colOff>504825</xdr:colOff>
      <xdr:row>63</xdr:row>
      <xdr:rowOff>152400</xdr:rowOff>
    </xdr:from>
    <xdr:to>
      <xdr:col>0</xdr:col>
      <xdr:colOff>504825</xdr:colOff>
      <xdr:row>77</xdr:row>
      <xdr:rowOff>19050</xdr:rowOff>
    </xdr:to>
    <xdr:cxnSp macro="">
      <xdr:nvCxnSpPr>
        <xdr:cNvPr id="17" name="Conector recto de flecha 16"/>
        <xdr:cNvCxnSpPr/>
      </xdr:nvCxnSpPr>
      <xdr:spPr>
        <a:xfrm>
          <a:off x="504825" y="7115175"/>
          <a:ext cx="0" cy="213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333375</xdr:colOff>
      <xdr:row>64</xdr:row>
      <xdr:rowOff>85725</xdr:rowOff>
    </xdr:from>
    <xdr:to>
      <xdr:col>3</xdr:col>
      <xdr:colOff>400050</xdr:colOff>
      <xdr:row>77</xdr:row>
      <xdr:rowOff>28575</xdr:rowOff>
    </xdr:to>
    <xdr:cxnSp macro="">
      <xdr:nvCxnSpPr>
        <xdr:cNvPr id="18" name="Conector recto de flecha 17"/>
        <xdr:cNvCxnSpPr/>
      </xdr:nvCxnSpPr>
      <xdr:spPr>
        <a:xfrm flipH="1">
          <a:off x="2619375" y="7210425"/>
          <a:ext cx="66675" cy="2047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61</xdr:row>
      <xdr:rowOff>142875</xdr:rowOff>
    </xdr:from>
    <xdr:to>
      <xdr:col>3</xdr:col>
      <xdr:colOff>285750</xdr:colOff>
      <xdr:row>64</xdr:row>
      <xdr:rowOff>76200</xdr:rowOff>
    </xdr:to>
    <xdr:cxnSp macro="">
      <xdr:nvCxnSpPr>
        <xdr:cNvPr id="19" name="Conector recto de flecha 18"/>
        <xdr:cNvCxnSpPr/>
      </xdr:nvCxnSpPr>
      <xdr:spPr>
        <a:xfrm flipV="1">
          <a:off x="1905000" y="6781800"/>
          <a:ext cx="666750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zoomScale="75" workbookViewId="0">
      <pane ySplit="6" topLeftCell="A7" activePane="bottomLeft" state="frozen"/>
      <selection pane="bottomLeft" activeCell="E7" sqref="E7"/>
    </sheetView>
  </sheetViews>
  <sheetFormatPr baseColWidth="10" defaultRowHeight="12.75" x14ac:dyDescent="0.2"/>
  <cols>
    <col min="1" max="1" width="28.85546875" style="1" customWidth="1"/>
    <col min="2" max="2" width="24.28515625" style="1" customWidth="1"/>
    <col min="3" max="3" width="19.42578125" style="1" customWidth="1"/>
    <col min="4" max="4" width="15.5703125" style="1" customWidth="1"/>
    <col min="5" max="5" width="18.28515625" style="1" customWidth="1"/>
    <col min="6" max="7" width="11.5703125" style="1" bestFit="1" customWidth="1"/>
    <col min="8" max="8" width="20" style="1" bestFit="1" customWidth="1"/>
    <col min="9" max="9" width="17.7109375" style="1" customWidth="1"/>
    <col min="10" max="10" width="14" style="1" customWidth="1"/>
    <col min="11" max="11" width="25.7109375" style="1" customWidth="1"/>
    <col min="12" max="12" width="28.28515625" style="1" customWidth="1"/>
    <col min="13" max="16384" width="11.42578125" style="1"/>
  </cols>
  <sheetData>
    <row r="1" spans="1:13" ht="36" x14ac:dyDescent="0.55000000000000004">
      <c r="A1" s="44" t="s">
        <v>39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6"/>
    </row>
    <row r="2" spans="1:13" ht="13.5" thickBot="1" x14ac:dyDescent="0.25">
      <c r="A2" s="47" t="s">
        <v>40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3" x14ac:dyDescent="0.2">
      <c r="A3" s="4" t="s">
        <v>35</v>
      </c>
      <c r="B3" s="5"/>
      <c r="C3" s="5"/>
      <c r="D3" s="5"/>
      <c r="E3" s="5"/>
      <c r="F3" s="5"/>
      <c r="G3" s="5"/>
      <c r="H3" s="6" t="s">
        <v>37</v>
      </c>
      <c r="I3" s="7"/>
      <c r="J3" s="6"/>
      <c r="K3" s="8"/>
      <c r="L3" s="7"/>
      <c r="M3" s="9"/>
    </row>
    <row r="4" spans="1:13" ht="13.5" thickBot="1" x14ac:dyDescent="0.25">
      <c r="A4" s="4" t="s">
        <v>36</v>
      </c>
      <c r="B4" s="5"/>
      <c r="C4" s="5"/>
      <c r="D4" s="5"/>
      <c r="E4" s="5"/>
      <c r="F4" s="5"/>
      <c r="G4" s="5"/>
      <c r="H4" s="10" t="s">
        <v>38</v>
      </c>
      <c r="I4" s="11"/>
      <c r="J4" s="12">
        <f ca="1">TODAY()</f>
        <v>43393</v>
      </c>
      <c r="K4" s="5"/>
      <c r="L4" s="11"/>
      <c r="M4" s="9"/>
    </row>
    <row r="5" spans="1:13" ht="13.5" thickBot="1" x14ac:dyDescent="0.25">
      <c r="A5" s="41" t="s">
        <v>14</v>
      </c>
      <c r="B5" s="42"/>
      <c r="C5" s="43"/>
      <c r="D5" s="13" t="s">
        <v>3</v>
      </c>
      <c r="E5" s="13" t="s">
        <v>5</v>
      </c>
      <c r="F5" s="13" t="s">
        <v>6</v>
      </c>
      <c r="G5" s="13" t="s">
        <v>3</v>
      </c>
      <c r="H5" s="13" t="s">
        <v>8</v>
      </c>
      <c r="I5" s="13" t="s">
        <v>8</v>
      </c>
      <c r="J5" s="13" t="s">
        <v>3</v>
      </c>
      <c r="K5" s="13" t="s">
        <v>10</v>
      </c>
      <c r="L5" s="13" t="s">
        <v>12</v>
      </c>
      <c r="M5" s="9"/>
    </row>
    <row r="6" spans="1:13" ht="13.5" thickBot="1" x14ac:dyDescent="0.25">
      <c r="A6" s="14" t="s">
        <v>0</v>
      </c>
      <c r="B6" s="14" t="s">
        <v>1</v>
      </c>
      <c r="C6" s="14" t="s">
        <v>2</v>
      </c>
      <c r="D6" s="15" t="s">
        <v>4</v>
      </c>
      <c r="E6" s="16">
        <v>0.75</v>
      </c>
      <c r="F6" s="16">
        <v>0.35</v>
      </c>
      <c r="G6" s="15" t="s">
        <v>7</v>
      </c>
      <c r="H6" s="15" t="s">
        <v>5</v>
      </c>
      <c r="I6" s="15" t="s">
        <v>6</v>
      </c>
      <c r="J6" s="15" t="s">
        <v>9</v>
      </c>
      <c r="K6" s="15" t="s">
        <v>11</v>
      </c>
      <c r="L6" s="15" t="s">
        <v>13</v>
      </c>
      <c r="M6" s="9"/>
    </row>
    <row r="7" spans="1:13" ht="13.5" thickBot="1" x14ac:dyDescent="0.25">
      <c r="A7" s="17" t="s">
        <v>15</v>
      </c>
      <c r="B7" s="17" t="s">
        <v>23</v>
      </c>
      <c r="C7" s="17" t="s">
        <v>31</v>
      </c>
      <c r="D7" s="18">
        <v>68</v>
      </c>
      <c r="E7" s="18">
        <f>D7*75%</f>
        <v>51</v>
      </c>
      <c r="F7" s="18">
        <f>(D7+E7)*35%</f>
        <v>41.65</v>
      </c>
      <c r="G7" s="18">
        <f>(D7+E7)-F7</f>
        <v>77.349999999999994</v>
      </c>
      <c r="H7" s="18">
        <f>IF(E7&gt;=50,E7*18%,E7*14%)</f>
        <v>9.18</v>
      </c>
      <c r="I7" s="18">
        <f>IF(F7&gt;25,F7*12%,F7*8%)</f>
        <v>4.9979999999999993</v>
      </c>
      <c r="J7" s="18">
        <f>G7-H7+I7</f>
        <v>73.167999999999992</v>
      </c>
      <c r="K7" s="17" t="str">
        <f>IF(J7&lt;80,"BUENADEMANDA","MALADEMANDA")</f>
        <v>BUENADEMANDA</v>
      </c>
      <c r="L7" s="17" t="str">
        <f>IF(I7&gt;3,"ANALIZAR DEVOLUCION","DEVOLUCION NORMAL")</f>
        <v>ANALIZAR DEVOLUCION</v>
      </c>
      <c r="M7" s="9"/>
    </row>
    <row r="8" spans="1:13" ht="13.5" thickBot="1" x14ac:dyDescent="0.25">
      <c r="A8" s="19" t="s">
        <v>16</v>
      </c>
      <c r="B8" s="19" t="s">
        <v>24</v>
      </c>
      <c r="C8" s="19" t="s">
        <v>32</v>
      </c>
      <c r="D8" s="20">
        <v>85</v>
      </c>
      <c r="E8" s="18">
        <f t="shared" ref="E8:E14" si="0">D8*75%</f>
        <v>63.75</v>
      </c>
      <c r="F8" s="18">
        <f t="shared" ref="F8:F14" si="1">(D8+E8)*35%</f>
        <v>52.0625</v>
      </c>
      <c r="G8" s="18">
        <f t="shared" ref="G8:G14" si="2">(D8+E8)-F8</f>
        <v>96.6875</v>
      </c>
      <c r="H8" s="18">
        <f t="shared" ref="H8:H14" si="3">IF(E8&gt;=50,E8*18%,E8*14%)</f>
        <v>11.475</v>
      </c>
      <c r="I8" s="18">
        <f t="shared" ref="I8:I14" si="4">IF(F8&gt;25,F8*12%,F8*8%)</f>
        <v>6.2474999999999996</v>
      </c>
      <c r="J8" s="18">
        <f t="shared" ref="J8:J14" si="5">G8-H8+I8</f>
        <v>91.460000000000008</v>
      </c>
      <c r="K8" s="17" t="str">
        <f t="shared" ref="K8:K14" si="6">IF(J8&lt;80,"BUENADEMANDA","MALADEMANDA")</f>
        <v>MALADEMANDA</v>
      </c>
      <c r="L8" s="17" t="str">
        <f t="shared" ref="L8:L14" si="7">IF(I8&gt;3,"ANALIZAR DEVOLUCION","DEVOLUCION NORMAL")</f>
        <v>ANALIZAR DEVOLUCION</v>
      </c>
      <c r="M8" s="9"/>
    </row>
    <row r="9" spans="1:13" ht="13.5" thickBot="1" x14ac:dyDescent="0.25">
      <c r="A9" s="19" t="s">
        <v>17</v>
      </c>
      <c r="B9" s="19" t="s">
        <v>25</v>
      </c>
      <c r="C9" s="19" t="s">
        <v>32</v>
      </c>
      <c r="D9" s="20">
        <v>32</v>
      </c>
      <c r="E9" s="18">
        <f t="shared" si="0"/>
        <v>24</v>
      </c>
      <c r="F9" s="18">
        <f t="shared" si="1"/>
        <v>19.599999999999998</v>
      </c>
      <c r="G9" s="18">
        <f t="shared" si="2"/>
        <v>36.400000000000006</v>
      </c>
      <c r="H9" s="18">
        <f t="shared" si="3"/>
        <v>3.3600000000000003</v>
      </c>
      <c r="I9" s="18">
        <f t="shared" si="4"/>
        <v>1.5679999999999998</v>
      </c>
      <c r="J9" s="18">
        <f t="shared" si="5"/>
        <v>34.608000000000004</v>
      </c>
      <c r="K9" s="17" t="str">
        <f t="shared" si="6"/>
        <v>BUENADEMANDA</v>
      </c>
      <c r="L9" s="17" t="str">
        <f t="shared" si="7"/>
        <v>DEVOLUCION NORMAL</v>
      </c>
      <c r="M9" s="9"/>
    </row>
    <row r="10" spans="1:13" ht="13.5" thickBot="1" x14ac:dyDescent="0.25">
      <c r="A10" s="19" t="s">
        <v>18</v>
      </c>
      <c r="B10" s="19" t="s">
        <v>26</v>
      </c>
      <c r="C10" s="19" t="s">
        <v>33</v>
      </c>
      <c r="D10" s="20">
        <v>5</v>
      </c>
      <c r="E10" s="18">
        <f t="shared" si="0"/>
        <v>3.75</v>
      </c>
      <c r="F10" s="18">
        <f t="shared" si="1"/>
        <v>3.0625</v>
      </c>
      <c r="G10" s="18">
        <f t="shared" si="2"/>
        <v>5.6875</v>
      </c>
      <c r="H10" s="18">
        <f t="shared" si="3"/>
        <v>0.52500000000000002</v>
      </c>
      <c r="I10" s="18">
        <f t="shared" si="4"/>
        <v>0.245</v>
      </c>
      <c r="J10" s="18">
        <f t="shared" si="5"/>
        <v>5.4074999999999998</v>
      </c>
      <c r="K10" s="17" t="str">
        <f t="shared" si="6"/>
        <v>BUENADEMANDA</v>
      </c>
      <c r="L10" s="17" t="str">
        <f t="shared" si="7"/>
        <v>DEVOLUCION NORMAL</v>
      </c>
      <c r="M10" s="9"/>
    </row>
    <row r="11" spans="1:13" ht="13.5" thickBot="1" x14ac:dyDescent="0.25">
      <c r="A11" s="19" t="s">
        <v>19</v>
      </c>
      <c r="B11" s="19" t="s">
        <v>27</v>
      </c>
      <c r="C11" s="19" t="s">
        <v>31</v>
      </c>
      <c r="D11" s="20">
        <v>90</v>
      </c>
      <c r="E11" s="18">
        <f t="shared" si="0"/>
        <v>67.5</v>
      </c>
      <c r="F11" s="18">
        <f t="shared" si="1"/>
        <v>55.125</v>
      </c>
      <c r="G11" s="18">
        <f t="shared" si="2"/>
        <v>102.375</v>
      </c>
      <c r="H11" s="18">
        <f t="shared" si="3"/>
        <v>12.15</v>
      </c>
      <c r="I11" s="18">
        <f t="shared" si="4"/>
        <v>6.6149999999999993</v>
      </c>
      <c r="J11" s="18">
        <f t="shared" si="5"/>
        <v>96.839999999999989</v>
      </c>
      <c r="K11" s="17" t="str">
        <f t="shared" si="6"/>
        <v>MALADEMANDA</v>
      </c>
      <c r="L11" s="17" t="str">
        <f t="shared" si="7"/>
        <v>ANALIZAR DEVOLUCION</v>
      </c>
      <c r="M11" s="9"/>
    </row>
    <row r="12" spans="1:13" ht="13.5" thickBot="1" x14ac:dyDescent="0.25">
      <c r="A12" s="19" t="s">
        <v>20</v>
      </c>
      <c r="B12" s="19" t="s">
        <v>28</v>
      </c>
      <c r="C12" s="19" t="s">
        <v>31</v>
      </c>
      <c r="D12" s="20">
        <v>30</v>
      </c>
      <c r="E12" s="18">
        <f t="shared" si="0"/>
        <v>22.5</v>
      </c>
      <c r="F12" s="18">
        <f t="shared" si="1"/>
        <v>18.375</v>
      </c>
      <c r="G12" s="18">
        <f t="shared" si="2"/>
        <v>34.125</v>
      </c>
      <c r="H12" s="18">
        <f t="shared" si="3"/>
        <v>3.1500000000000004</v>
      </c>
      <c r="I12" s="18">
        <f t="shared" si="4"/>
        <v>1.47</v>
      </c>
      <c r="J12" s="18">
        <f t="shared" si="5"/>
        <v>32.445</v>
      </c>
      <c r="K12" s="17" t="str">
        <f t="shared" si="6"/>
        <v>BUENADEMANDA</v>
      </c>
      <c r="L12" s="17" t="str">
        <f t="shared" si="7"/>
        <v>DEVOLUCION NORMAL</v>
      </c>
      <c r="M12" s="9"/>
    </row>
    <row r="13" spans="1:13" ht="13.5" thickBot="1" x14ac:dyDescent="0.25">
      <c r="A13" s="19" t="s">
        <v>21</v>
      </c>
      <c r="B13" s="19" t="s">
        <v>29</v>
      </c>
      <c r="C13" s="19" t="s">
        <v>32</v>
      </c>
      <c r="D13" s="20">
        <v>45</v>
      </c>
      <c r="E13" s="18">
        <f t="shared" si="0"/>
        <v>33.75</v>
      </c>
      <c r="F13" s="18">
        <f t="shared" si="1"/>
        <v>27.5625</v>
      </c>
      <c r="G13" s="18">
        <f t="shared" si="2"/>
        <v>51.1875</v>
      </c>
      <c r="H13" s="18">
        <f t="shared" si="3"/>
        <v>4.7250000000000005</v>
      </c>
      <c r="I13" s="18">
        <f t="shared" si="4"/>
        <v>3.3074999999999997</v>
      </c>
      <c r="J13" s="18">
        <f t="shared" si="5"/>
        <v>49.769999999999996</v>
      </c>
      <c r="K13" s="17" t="str">
        <f t="shared" si="6"/>
        <v>BUENADEMANDA</v>
      </c>
      <c r="L13" s="17" t="str">
        <f t="shared" si="7"/>
        <v>ANALIZAR DEVOLUCION</v>
      </c>
      <c r="M13" s="9"/>
    </row>
    <row r="14" spans="1:13" ht="13.5" thickBot="1" x14ac:dyDescent="0.25">
      <c r="A14" s="21" t="s">
        <v>22</v>
      </c>
      <c r="B14" s="21" t="s">
        <v>30</v>
      </c>
      <c r="C14" s="21" t="s">
        <v>33</v>
      </c>
      <c r="D14" s="22">
        <v>10</v>
      </c>
      <c r="E14" s="18">
        <f t="shared" si="0"/>
        <v>7.5</v>
      </c>
      <c r="F14" s="18">
        <f t="shared" si="1"/>
        <v>6.125</v>
      </c>
      <c r="G14" s="18">
        <f t="shared" si="2"/>
        <v>11.375</v>
      </c>
      <c r="H14" s="18">
        <f t="shared" si="3"/>
        <v>1.05</v>
      </c>
      <c r="I14" s="18">
        <f t="shared" si="4"/>
        <v>0.49</v>
      </c>
      <c r="J14" s="18">
        <f t="shared" si="5"/>
        <v>10.815</v>
      </c>
      <c r="K14" s="17" t="str">
        <f t="shared" si="6"/>
        <v>BUENADEMANDA</v>
      </c>
      <c r="L14" s="17" t="str">
        <f t="shared" si="7"/>
        <v>DEVOLUCION NORMAL</v>
      </c>
      <c r="M14" s="9"/>
    </row>
    <row r="15" spans="1:13" ht="13.5" thickBot="1" x14ac:dyDescent="0.25">
      <c r="A15" s="23"/>
      <c r="B15" s="23"/>
      <c r="C15" s="23"/>
      <c r="D15" s="24"/>
      <c r="E15" s="24"/>
      <c r="F15" s="24"/>
      <c r="G15" s="24"/>
      <c r="H15" s="24"/>
      <c r="I15" s="24"/>
      <c r="J15" s="24"/>
      <c r="K15" s="23"/>
      <c r="L15" s="23"/>
      <c r="M15" s="9"/>
    </row>
    <row r="16" spans="1:13" ht="13.5" thickBot="1" x14ac:dyDescent="0.25">
      <c r="A16" s="25" t="s">
        <v>34</v>
      </c>
      <c r="B16" s="26"/>
      <c r="C16" s="26"/>
      <c r="D16" s="26"/>
      <c r="E16" s="39">
        <f>SUM(J7:J14)</f>
        <v>394.51349999999996</v>
      </c>
      <c r="F16" s="27"/>
      <c r="G16" s="28"/>
      <c r="H16" s="28"/>
      <c r="I16" s="28"/>
      <c r="J16" s="28"/>
      <c r="K16" s="28"/>
      <c r="L16" s="29"/>
      <c r="M16" s="9"/>
    </row>
    <row r="17" spans="1:13" ht="13.5" thickBot="1" x14ac:dyDescent="0.25">
      <c r="A17" s="25" t="s">
        <v>57</v>
      </c>
      <c r="B17" s="26"/>
      <c r="C17" s="26"/>
      <c r="D17" s="26"/>
      <c r="E17" s="39">
        <f>AVERAGE(D7:D14)</f>
        <v>45.625</v>
      </c>
      <c r="F17" s="30"/>
      <c r="G17" s="23"/>
      <c r="H17" s="23"/>
      <c r="I17" s="23"/>
      <c r="J17" s="23"/>
      <c r="K17" s="23"/>
      <c r="L17" s="31"/>
      <c r="M17" s="9"/>
    </row>
    <row r="18" spans="1:13" ht="13.5" thickBot="1" x14ac:dyDescent="0.25">
      <c r="A18" s="25" t="s">
        <v>58</v>
      </c>
      <c r="B18" s="26"/>
      <c r="C18" s="26"/>
      <c r="D18" s="26"/>
      <c r="E18" s="39">
        <f>MAX(F7:F14)</f>
        <v>55.125</v>
      </c>
      <c r="F18" s="30"/>
      <c r="G18" s="23"/>
      <c r="H18" s="23"/>
      <c r="I18" s="23"/>
      <c r="J18" s="23"/>
      <c r="K18" s="23"/>
      <c r="L18" s="31"/>
      <c r="M18" s="9"/>
    </row>
    <row r="19" spans="1:13" ht="13.5" thickBot="1" x14ac:dyDescent="0.25">
      <c r="A19" s="25" t="s">
        <v>59</v>
      </c>
      <c r="B19" s="26"/>
      <c r="C19" s="26"/>
      <c r="D19" s="26"/>
      <c r="E19" s="39">
        <f>MIN(H7:H14,I7:I14)</f>
        <v>0.245</v>
      </c>
      <c r="F19" s="30"/>
      <c r="G19" s="23"/>
      <c r="H19" s="23"/>
      <c r="I19" s="23"/>
      <c r="J19" s="23"/>
      <c r="K19" s="23"/>
      <c r="L19" s="31"/>
      <c r="M19" s="9"/>
    </row>
    <row r="20" spans="1:13" ht="13.5" thickBot="1" x14ac:dyDescent="0.25">
      <c r="A20" s="25" t="s">
        <v>60</v>
      </c>
      <c r="B20" s="26"/>
      <c r="C20" s="26"/>
      <c r="D20" s="32"/>
      <c r="E20" s="40">
        <f>SUM(D7:D14,J7:J14)</f>
        <v>759.51350000000025</v>
      </c>
      <c r="F20" s="30"/>
      <c r="G20" s="23"/>
      <c r="H20" s="23"/>
      <c r="I20" s="23"/>
      <c r="J20" s="23"/>
      <c r="K20" s="23"/>
      <c r="L20" s="31"/>
      <c r="M20" s="9"/>
    </row>
    <row r="21" spans="1:13" ht="13.5" thickBot="1" x14ac:dyDescent="0.25">
      <c r="A21" s="25" t="s">
        <v>61</v>
      </c>
      <c r="B21" s="26"/>
      <c r="C21" s="26"/>
      <c r="D21" s="32"/>
      <c r="E21" s="40">
        <f>AVERAGE(F7:F14,I7:I14)</f>
        <v>15.531468750000002</v>
      </c>
      <c r="F21" s="30"/>
      <c r="G21" s="23"/>
      <c r="H21" s="23"/>
      <c r="I21" s="23"/>
      <c r="J21" s="23"/>
      <c r="K21" s="23"/>
      <c r="L21" s="31"/>
      <c r="M21" s="9"/>
    </row>
    <row r="22" spans="1:13" ht="13.5" thickBot="1" x14ac:dyDescent="0.25">
      <c r="A22" s="25" t="s">
        <v>62</v>
      </c>
      <c r="B22" s="26"/>
      <c r="C22" s="26"/>
      <c r="D22" s="32"/>
      <c r="E22" s="40">
        <f>MAX(E7:E14,H7:H14)</f>
        <v>67.5</v>
      </c>
      <c r="F22" s="30"/>
      <c r="G22" s="23"/>
      <c r="H22" s="23"/>
      <c r="I22" s="23"/>
      <c r="J22" s="23"/>
      <c r="K22" s="23"/>
      <c r="L22" s="31"/>
      <c r="M22" s="9"/>
    </row>
    <row r="23" spans="1:13" ht="13.5" thickBot="1" x14ac:dyDescent="0.25">
      <c r="A23" s="25" t="s">
        <v>63</v>
      </c>
      <c r="B23" s="26"/>
      <c r="C23" s="26"/>
      <c r="D23" s="32"/>
      <c r="E23" s="40">
        <f>COUNTA(B7:B14)</f>
        <v>8</v>
      </c>
      <c r="F23" s="33"/>
      <c r="G23" s="33"/>
      <c r="H23" s="33"/>
      <c r="I23" s="33"/>
      <c r="J23" s="33"/>
      <c r="K23" s="33"/>
      <c r="L23" s="34"/>
      <c r="M23" s="9"/>
    </row>
    <row r="24" spans="1:13" ht="13.5" thickBot="1" x14ac:dyDescent="0.25">
      <c r="A24" s="55" t="s">
        <v>80</v>
      </c>
      <c r="B24" s="56"/>
      <c r="C24" s="56"/>
      <c r="D24" s="57"/>
      <c r="E24" s="58">
        <f>COUNTIF(C7:C14,"ALMACEN")</f>
        <v>3</v>
      </c>
      <c r="F24" s="37"/>
      <c r="G24" s="37"/>
      <c r="H24" s="37"/>
      <c r="I24" s="37"/>
      <c r="J24" s="37"/>
      <c r="K24" s="37"/>
      <c r="L24" s="37"/>
      <c r="M24" s="9"/>
    </row>
    <row r="25" spans="1:13" ht="13.5" thickBot="1" x14ac:dyDescent="0.25">
      <c r="A25" s="55" t="s">
        <v>81</v>
      </c>
      <c r="B25" s="56"/>
      <c r="C25" s="56"/>
      <c r="D25" s="57"/>
      <c r="E25" s="58">
        <f>COUNTIF(K7:K14,"BUENADEMANDA")</f>
        <v>6</v>
      </c>
      <c r="F25" s="37"/>
      <c r="G25" s="37"/>
      <c r="H25" s="37"/>
      <c r="I25" s="37"/>
      <c r="J25" s="37"/>
      <c r="K25" s="37"/>
      <c r="L25" s="37"/>
      <c r="M25" s="9"/>
    </row>
    <row r="26" spans="1:13" x14ac:dyDescent="0.2">
      <c r="A26" s="59" t="s">
        <v>82</v>
      </c>
      <c r="B26" s="60"/>
      <c r="C26" s="60"/>
      <c r="D26" s="61"/>
      <c r="E26" s="62">
        <f>SUMIF(C7:C14,"VITRINA",D7:D14)</f>
        <v>15</v>
      </c>
      <c r="F26" s="37"/>
      <c r="G26" s="37"/>
      <c r="H26" s="37"/>
      <c r="I26" s="37"/>
      <c r="J26" s="63"/>
      <c r="K26" s="37"/>
      <c r="L26" s="37"/>
      <c r="M26" s="9"/>
    </row>
    <row r="27" spans="1:13" x14ac:dyDescent="0.2">
      <c r="A27" s="52" t="s">
        <v>83</v>
      </c>
      <c r="B27" s="53"/>
      <c r="C27" s="53"/>
      <c r="D27" s="54"/>
      <c r="E27" s="51">
        <f>SUMIF(C7:C14,"BODEGA",E7:E14)</f>
        <v>141</v>
      </c>
      <c r="F27" s="50"/>
      <c r="G27" s="50"/>
      <c r="H27" s="50"/>
      <c r="I27" s="50"/>
      <c r="J27" s="50"/>
      <c r="K27" s="50"/>
      <c r="L27" s="50"/>
      <c r="M27" s="9"/>
    </row>
    <row r="28" spans="1:13" x14ac:dyDescent="0.2">
      <c r="A28" s="35" t="s">
        <v>64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9"/>
    </row>
    <row r="29" spans="1:13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x14ac:dyDescent="0.2">
      <c r="A30" s="35" t="s">
        <v>54</v>
      </c>
      <c r="B30" s="36" t="s">
        <v>56</v>
      </c>
      <c r="C30" s="36"/>
      <c r="D30" s="36"/>
      <c r="E30" s="36"/>
      <c r="F30" s="36"/>
      <c r="G30" s="9"/>
      <c r="H30" s="9"/>
      <c r="I30" s="9"/>
      <c r="J30" s="9"/>
      <c r="K30" s="9"/>
      <c r="L30" s="9"/>
      <c r="M30" s="9"/>
    </row>
    <row r="31" spans="1:13" x14ac:dyDescent="0.2">
      <c r="A31" s="35" t="s">
        <v>5</v>
      </c>
      <c r="B31" s="37" t="s">
        <v>41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 x14ac:dyDescent="0.2">
      <c r="A32" s="35" t="s">
        <v>6</v>
      </c>
      <c r="B32" s="9" t="s">
        <v>66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x14ac:dyDescent="0.2">
      <c r="A33" s="35" t="s">
        <v>42</v>
      </c>
      <c r="B33" s="9" t="s">
        <v>43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x14ac:dyDescent="0.2">
      <c r="A34" s="35" t="s">
        <v>44</v>
      </c>
      <c r="B34" s="9" t="s">
        <v>46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x14ac:dyDescent="0.2">
      <c r="A35" s="35" t="s">
        <v>45</v>
      </c>
      <c r="B35" s="9" t="s">
        <v>47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x14ac:dyDescent="0.2">
      <c r="A36" s="35" t="s">
        <v>48</v>
      </c>
      <c r="B36" s="9" t="s">
        <v>49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x14ac:dyDescent="0.2">
      <c r="A37" s="35" t="s">
        <v>50</v>
      </c>
      <c r="B37" s="9" t="s">
        <v>51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ht="24" x14ac:dyDescent="0.2">
      <c r="A38" s="38" t="s">
        <v>52</v>
      </c>
      <c r="B38" s="9" t="s">
        <v>53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">
      <c r="A39" s="35" t="s">
        <v>54</v>
      </c>
      <c r="B39" s="9" t="s">
        <v>55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x14ac:dyDescent="0.2">
      <c r="A41" s="35" t="s">
        <v>65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mergeCells count="7">
    <mergeCell ref="A26:D26"/>
    <mergeCell ref="A27:D27"/>
    <mergeCell ref="A5:C5"/>
    <mergeCell ref="A1:L1"/>
    <mergeCell ref="A2:L2"/>
    <mergeCell ref="A24:D24"/>
    <mergeCell ref="A25:D25"/>
  </mergeCells>
  <phoneticPr fontId="1" type="noConversion"/>
  <printOptions headings="1"/>
  <pageMargins left="0.70866141732283472" right="0" top="0.86614173228346458" bottom="0.74803149606299213" header="0.31496062992125984" footer="0.31496062992125984"/>
  <pageSetup scale="65" orientation="landscape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topLeftCell="A57" workbookViewId="0">
      <selection activeCell="D80" sqref="D80"/>
    </sheetView>
  </sheetViews>
  <sheetFormatPr baseColWidth="10" defaultRowHeight="12.75" x14ac:dyDescent="0.2"/>
  <sheetData>
    <row r="1" spans="1:4" x14ac:dyDescent="0.2">
      <c r="A1" t="s">
        <v>67</v>
      </c>
    </row>
    <row r="2" spans="1:4" x14ac:dyDescent="0.2">
      <c r="D2" t="s">
        <v>68</v>
      </c>
    </row>
    <row r="17" spans="1:4" x14ac:dyDescent="0.2">
      <c r="A17" t="b">
        <v>1</v>
      </c>
      <c r="D17" t="b">
        <v>0</v>
      </c>
    </row>
    <row r="18" spans="1:4" x14ac:dyDescent="0.2">
      <c r="A18" s="3" t="s">
        <v>73</v>
      </c>
      <c r="D18" s="3" t="s">
        <v>69</v>
      </c>
    </row>
    <row r="22" spans="1:4" x14ac:dyDescent="0.2">
      <c r="A22" t="s">
        <v>67</v>
      </c>
    </row>
    <row r="23" spans="1:4" x14ac:dyDescent="0.2">
      <c r="D23" t="s">
        <v>70</v>
      </c>
    </row>
    <row r="38" spans="1:4" x14ac:dyDescent="0.2">
      <c r="A38" t="b">
        <v>1</v>
      </c>
      <c r="D38" t="b">
        <v>0</v>
      </c>
    </row>
    <row r="39" spans="1:4" x14ac:dyDescent="0.2">
      <c r="A39" s="3" t="s">
        <v>72</v>
      </c>
      <c r="D39" s="3" t="s">
        <v>71</v>
      </c>
    </row>
    <row r="42" spans="1:4" x14ac:dyDescent="0.2">
      <c r="A42" t="s">
        <v>67</v>
      </c>
    </row>
    <row r="43" spans="1:4" x14ac:dyDescent="0.2">
      <c r="D43" t="s">
        <v>76</v>
      </c>
    </row>
    <row r="58" spans="1:4" x14ac:dyDescent="0.2">
      <c r="A58" t="b">
        <v>1</v>
      </c>
      <c r="D58" t="b">
        <v>0</v>
      </c>
    </row>
    <row r="59" spans="1:4" x14ac:dyDescent="0.2">
      <c r="A59" s="3" t="s">
        <v>74</v>
      </c>
      <c r="D59" s="3" t="s">
        <v>75</v>
      </c>
    </row>
    <row r="62" spans="1:4" x14ac:dyDescent="0.2">
      <c r="A62" t="s">
        <v>67</v>
      </c>
    </row>
    <row r="63" spans="1:4" x14ac:dyDescent="0.2">
      <c r="D63" t="s">
        <v>77</v>
      </c>
    </row>
    <row r="78" spans="1:4" x14ac:dyDescent="0.2">
      <c r="A78" t="b">
        <v>1</v>
      </c>
      <c r="D78" t="b">
        <v>0</v>
      </c>
    </row>
    <row r="79" spans="1:4" x14ac:dyDescent="0.2">
      <c r="A79" s="3" t="s">
        <v>78</v>
      </c>
      <c r="D79" s="3" t="s">
        <v>79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 1</vt:lpstr>
      <vt:lpstr>esquemas condiciones</vt:lpstr>
      <vt:lpstr>Hoja3</vt:lpstr>
    </vt:vector>
  </TitlesOfParts>
  <Company>SUMINISTROS INTEGRALES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SUMINISTROS INTEGRALES</dc:creator>
  <cp:lastModifiedBy>312A-21</cp:lastModifiedBy>
  <cp:lastPrinted>2018-10-17T18:41:39Z</cp:lastPrinted>
  <dcterms:created xsi:type="dcterms:W3CDTF">2008-09-22T19:08:41Z</dcterms:created>
  <dcterms:modified xsi:type="dcterms:W3CDTF">2018-10-20T16:23:57Z</dcterms:modified>
</cp:coreProperties>
</file>